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FBB3D8D3-3A71-4B2D-9222-9A52758B5E38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Blad1" sheetId="2" r:id="rId1"/>
    <sheet name="Blad3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4" i="2" l="1"/>
  <c r="E42" i="2"/>
  <c r="D40" i="4" l="1"/>
  <c r="D53" i="4"/>
  <c r="D58" i="4"/>
  <c r="D26" i="4"/>
  <c r="D19" i="4"/>
  <c r="E58" i="4"/>
  <c r="E53" i="4"/>
  <c r="E40" i="4"/>
  <c r="E60" i="4" s="1"/>
  <c r="E26" i="4"/>
  <c r="E19" i="4"/>
  <c r="E28" i="4" s="1"/>
  <c r="E62" i="4" s="1"/>
  <c r="D28" i="4" l="1"/>
  <c r="D60" i="4"/>
  <c r="E38" i="2"/>
  <c r="I15" i="2"/>
  <c r="G15" i="2"/>
  <c r="E15" i="2"/>
  <c r="D62" i="4" l="1"/>
  <c r="D71" i="4" s="1"/>
  <c r="G18" i="2"/>
  <c r="G7" i="2"/>
  <c r="I31" i="2"/>
  <c r="I44" i="2" s="1"/>
  <c r="G4" i="2"/>
  <c r="G3" i="2"/>
  <c r="G31" i="2"/>
  <c r="G44" i="2" s="1"/>
  <c r="I4" i="2"/>
  <c r="I5" i="2"/>
  <c r="I6" i="2"/>
  <c r="I7" i="2"/>
  <c r="I8" i="2"/>
  <c r="I9" i="2"/>
  <c r="I10" i="2"/>
  <c r="I11" i="2"/>
  <c r="I12" i="2"/>
  <c r="I13" i="2"/>
  <c r="I14" i="2"/>
  <c r="I16" i="2"/>
  <c r="I17" i="2"/>
  <c r="I18" i="2"/>
  <c r="I19" i="2"/>
  <c r="I20" i="2"/>
  <c r="I3" i="2"/>
  <c r="E18" i="2"/>
  <c r="G6" i="2"/>
  <c r="G8" i="2"/>
  <c r="G14" i="2"/>
  <c r="G16" i="2"/>
  <c r="G5" i="2"/>
  <c r="E3" i="2"/>
  <c r="E4" i="2"/>
  <c r="E5" i="2"/>
  <c r="E6" i="2"/>
  <c r="E7" i="2"/>
  <c r="E8" i="2"/>
  <c r="E9" i="2"/>
  <c r="E10" i="2"/>
  <c r="E11" i="2"/>
  <c r="E12" i="2"/>
  <c r="E13" i="2"/>
  <c r="E14" i="2"/>
  <c r="E16" i="2"/>
  <c r="E17" i="2"/>
  <c r="G17" i="2"/>
  <c r="E19" i="2"/>
  <c r="C22" i="2"/>
  <c r="E26" i="2"/>
  <c r="E27" i="2"/>
  <c r="E28" i="2"/>
  <c r="E29" i="2"/>
  <c r="E30" i="2"/>
  <c r="E31" i="2"/>
  <c r="E32" i="2"/>
  <c r="E33" i="2"/>
  <c r="E34" i="2"/>
  <c r="E35" i="2"/>
  <c r="E36" i="2"/>
  <c r="E37" i="2"/>
  <c r="E39" i="2"/>
  <c r="E40" i="2"/>
  <c r="E41" i="2"/>
  <c r="E22" i="2" l="1"/>
  <c r="E44" i="2"/>
  <c r="K44" i="2" s="1"/>
  <c r="I22" i="2"/>
  <c r="I46" i="2" s="1"/>
  <c r="G22" i="2"/>
  <c r="G46" i="2" s="1"/>
  <c r="E66" i="4" l="1"/>
  <c r="E46" i="2"/>
  <c r="K22" i="2"/>
  <c r="K46" i="2" s="1"/>
  <c r="E71" i="4" l="1"/>
  <c r="E73" i="4" s="1"/>
  <c r="E75" i="4" s="1"/>
  <c r="E77" i="4" s="1"/>
</calcChain>
</file>

<file path=xl/sharedStrings.xml><?xml version="1.0" encoding="utf-8"?>
<sst xmlns="http://schemas.openxmlformats.org/spreadsheetml/2006/main" count="119" uniqueCount="99">
  <si>
    <t>EKSJÖ GYMNASTIKSÄLLSKAP</t>
  </si>
  <si>
    <t>Nettoomsättning</t>
  </si>
  <si>
    <t>3010 Terminsavgift trupp och parkour</t>
  </si>
  <si>
    <t>3011 Terminsavgift Bamse och Action</t>
  </si>
  <si>
    <t>3013 Licenser</t>
  </si>
  <si>
    <t>3014 Medlemsavgift</t>
  </si>
  <si>
    <t>3070 Avg träningsläger/tävlingar</t>
  </si>
  <si>
    <t>3111 Entréavgifter</t>
  </si>
  <si>
    <t>3112 Försäljn kiosk</t>
  </si>
  <si>
    <t>Aktiverat arbete för egen räkning</t>
  </si>
  <si>
    <t>3810 LOK-stöd</t>
  </si>
  <si>
    <t>3811 Aktivitetsbidrag Eö Kommun</t>
  </si>
  <si>
    <t>3860 Sponsring</t>
  </si>
  <si>
    <t>4010 Tävling (trupp)</t>
  </si>
  <si>
    <t>4011 Licenser träning/tävlin</t>
  </si>
  <si>
    <t>4020 Materialkostnader</t>
  </si>
  <si>
    <t>4070 Träningsläger</t>
  </si>
  <si>
    <t>4510 Inköp till kiosk tävling</t>
  </si>
  <si>
    <t>4511 Övr kostn tävling</t>
  </si>
  <si>
    <t>4541 Inköp av idrottskläder</t>
  </si>
  <si>
    <t>4544 Inköp av redskap trupp</t>
  </si>
  <si>
    <t>5010 Lokalhyra</t>
  </si>
  <si>
    <t>5420 Dataprogram</t>
  </si>
  <si>
    <t>6400 Styrelse- års- ledarmöten</t>
  </si>
  <si>
    <t>6401 Gåvor, uppvaktning</t>
  </si>
  <si>
    <t>6490 Stim / Sami</t>
  </si>
  <si>
    <t>6540 IT-tjänster</t>
  </si>
  <si>
    <t>6570 Bankkostnader</t>
  </si>
  <si>
    <t>Övriga externa kostnader</t>
  </si>
  <si>
    <t>6980 Medlems- och föreningsavgifter</t>
  </si>
  <si>
    <t>6990 Övriga externa kostnader</t>
  </si>
  <si>
    <t>Personalkostnader</t>
  </si>
  <si>
    <t>7331 Skattefria bilersättningar</t>
  </si>
  <si>
    <t>7610 Utbildning</t>
  </si>
  <si>
    <t>Rörelseresultat</t>
  </si>
  <si>
    <t>Resultat efter finansiella poster</t>
  </si>
  <si>
    <t>Resultat före skatt</t>
  </si>
  <si>
    <t>Ledarbarn</t>
  </si>
  <si>
    <t>Alla kan gympa</t>
  </si>
  <si>
    <t>Vuxentrupp</t>
  </si>
  <si>
    <t>Parkour 1</t>
  </si>
  <si>
    <t>trupp 5</t>
  </si>
  <si>
    <t>trupp 4</t>
  </si>
  <si>
    <t>trupp 3</t>
  </si>
  <si>
    <t>trupp 2</t>
  </si>
  <si>
    <t>trupp 1</t>
  </si>
  <si>
    <t>ledare</t>
  </si>
  <si>
    <t>ledarbarn</t>
  </si>
  <si>
    <t>totalt</t>
  </si>
  <si>
    <t>avg</t>
  </si>
  <si>
    <t>antal</t>
  </si>
  <si>
    <t>Bamse sön</t>
  </si>
  <si>
    <t>Bamse mån</t>
  </si>
  <si>
    <t>Bamse tis</t>
  </si>
  <si>
    <t>Ledarbarn licens</t>
  </si>
  <si>
    <t>medlavg 150/år</t>
  </si>
  <si>
    <t>827000-4230</t>
  </si>
  <si>
    <t>Rörelsens intäkter</t>
  </si>
  <si>
    <t>3813 Investeringsbidrag</t>
  </si>
  <si>
    <t>Summa rörelsens intäkter</t>
  </si>
  <si>
    <t>Rörelsens kostnader</t>
  </si>
  <si>
    <t>Råvaror och förnödenheter</t>
  </si>
  <si>
    <t>Summa rörelsens kostnader</t>
  </si>
  <si>
    <t>Finansiella poster</t>
  </si>
  <si>
    <t>Räntekostnader och liknande resultatposter</t>
  </si>
  <si>
    <t>8422 Dröjsmålsräntor för leverantörsskulder</t>
  </si>
  <si>
    <t>BERÄKNAT RESULTAT</t>
  </si>
  <si>
    <t>Årets bokförda resultat</t>
  </si>
  <si>
    <t>8999 Årets resultat</t>
  </si>
  <si>
    <t>Licens 200/255/år</t>
  </si>
  <si>
    <t>ev 20st nya gymnaster med licens</t>
  </si>
  <si>
    <t>Ränteintäkter och liknande resultatposter</t>
  </si>
  <si>
    <t>8310 Ränteintäkter</t>
  </si>
  <si>
    <t>Action</t>
  </si>
  <si>
    <t>13 grupper á 1000:-</t>
  </si>
  <si>
    <t>FÖRSLAG TILL BUDGET 25/26</t>
  </si>
  <si>
    <t>BASERAT PÅ FG ÅR</t>
  </si>
  <si>
    <t>HT-26</t>
  </si>
  <si>
    <t>VT-27</t>
  </si>
  <si>
    <t>Tot 26/27</t>
  </si>
  <si>
    <t>vt-27</t>
  </si>
  <si>
    <t>ht-26</t>
  </si>
  <si>
    <t>Preliminär resultaträkning</t>
  </si>
  <si>
    <t>Avser perioden 2025-07-01 - 2026-06-30</t>
  </si>
  <si>
    <t>Period fg år: 2024-07-01 - 2025-06-30</t>
  </si>
  <si>
    <t>6410 Kick off aktiviteter</t>
  </si>
  <si>
    <t>Perioden 25-26</t>
  </si>
  <si>
    <t>FÖRSLAG TILL BUDGET 26-27</t>
  </si>
  <si>
    <t>BASERAT PÅ FÖREG ÅR</t>
  </si>
  <si>
    <t>Period fg år 24-25</t>
  </si>
  <si>
    <t>1 tävl</t>
  </si>
  <si>
    <t>ensk + grupp</t>
  </si>
  <si>
    <t>trampett 40' bamse?</t>
  </si>
  <si>
    <t>Swishavg</t>
  </si>
  <si>
    <t>Visma, sportadm, fempunk</t>
  </si>
  <si>
    <t>Vö 1200 x 6 m m</t>
  </si>
  <si>
    <t>ledare 65' tävldr 20' t-shirt 5' bamse 5'</t>
  </si>
  <si>
    <t>Ipad, Önskechecken</t>
  </si>
  <si>
    <t>Coach + mat/fika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</si>
</sst>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0"/>
      <name val="Arial"/>
    </font>
    <font>
      <sz val="10"/>
      <color theme="1"/>
      <name val="Calibri"/>
      <family val="2"/>
      <scheme val="minor"/>
    </font>
    <font>
      <sz val="10"/>
      <color indexed="0"/>
      <name val="Arial"/>
      <family val="2"/>
    </font>
    <font>
      <sz val="9"/>
      <color indexed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 applyProtection="1">
      <protection locked="0"/>
    </xf>
    <xf numFmtId="0" fontId="2" fillId="0" borderId="0" xfId="0" applyFont="1"/>
    <xf numFmtId="0" fontId="2" fillId="3" borderId="0" xfId="0" applyFont="1" applyFill="1"/>
    <xf numFmtId="0" fontId="0" fillId="2" borderId="0" xfId="0" applyFill="1"/>
    <xf numFmtId="0" fontId="2" fillId="2" borderId="0" xfId="0" applyFont="1" applyFill="1"/>
    <xf numFmtId="0" fontId="3" fillId="0" borderId="0" xfId="1" applyFont="1" applyProtection="1">
      <protection locked="0"/>
    </xf>
    <xf numFmtId="0" fontId="4" fillId="0" borderId="0" xfId="1" applyFont="1" applyProtection="1">
      <protection locked="0"/>
    </xf>
  </cellXfs>
  <cellStyles count="2">
    <cellStyle name="Normal" xfId="0" builtinId="0"/>
    <cellStyle name="Normal 2" xfId="1" xr:uid="{EF2663EB-1B6F-45E1-848A-70E36EDB10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31D62-1690-4247-8DB4-B4D5900673E3}">
  <dimension ref="A1:L46"/>
  <sheetViews>
    <sheetView topLeftCell="A23" zoomScaleNormal="100" workbookViewId="0">
      <selection activeCell="E46" sqref="E46"/>
    </sheetView>
  </sheetViews>
  <sheetFormatPr defaultColWidth="9.1796875" defaultRowHeight="12.5" x14ac:dyDescent="0.25"/>
  <cols>
    <col min="1" max="1" width="14.453125" style="1" customWidth="1"/>
    <col min="2" max="16384" width="9.1796875" style="1"/>
  </cols>
  <sheetData>
    <row r="1" spans="1:11" x14ac:dyDescent="0.25">
      <c r="B1" s="1" t="s">
        <v>49</v>
      </c>
      <c r="C1" s="1" t="s">
        <v>50</v>
      </c>
      <c r="E1" s="1" t="s">
        <v>49</v>
      </c>
      <c r="G1" s="1" t="s">
        <v>69</v>
      </c>
      <c r="I1" s="1" t="s">
        <v>55</v>
      </c>
      <c r="K1" s="1" t="s">
        <v>48</v>
      </c>
    </row>
    <row r="2" spans="1:11" x14ac:dyDescent="0.25">
      <c r="A2" s="1" t="s">
        <v>77</v>
      </c>
    </row>
    <row r="3" spans="1:11" x14ac:dyDescent="0.25">
      <c r="A3" s="1" t="s">
        <v>45</v>
      </c>
      <c r="B3" s="1">
        <v>550</v>
      </c>
      <c r="C3" s="1">
        <v>20</v>
      </c>
      <c r="E3" s="1">
        <f t="shared" ref="E3:E19" si="0">B3*C3</f>
        <v>11000</v>
      </c>
      <c r="G3" s="1">
        <f>255*C3</f>
        <v>5100</v>
      </c>
      <c r="I3" s="1">
        <f>150*C3</f>
        <v>3000</v>
      </c>
    </row>
    <row r="4" spans="1:11" x14ac:dyDescent="0.25">
      <c r="A4" s="1" t="s">
        <v>44</v>
      </c>
      <c r="B4" s="1">
        <v>500</v>
      </c>
      <c r="C4" s="1">
        <v>20</v>
      </c>
      <c r="E4" s="1">
        <f t="shared" si="0"/>
        <v>10000</v>
      </c>
      <c r="G4" s="1">
        <f>255*C4</f>
        <v>5100</v>
      </c>
      <c r="I4" s="1">
        <f t="shared" ref="I4:I20" si="1">150*C4</f>
        <v>3000</v>
      </c>
    </row>
    <row r="5" spans="1:11" x14ac:dyDescent="0.25">
      <c r="A5" s="1" t="s">
        <v>43</v>
      </c>
      <c r="B5" s="1">
        <v>400</v>
      </c>
      <c r="C5" s="1">
        <v>35</v>
      </c>
      <c r="E5" s="1">
        <f t="shared" si="0"/>
        <v>14000</v>
      </c>
      <c r="G5" s="1">
        <f>200*C5</f>
        <v>7000</v>
      </c>
      <c r="I5" s="1">
        <f t="shared" si="1"/>
        <v>5250</v>
      </c>
    </row>
    <row r="6" spans="1:11" x14ac:dyDescent="0.25">
      <c r="A6" s="1" t="s">
        <v>42</v>
      </c>
      <c r="B6" s="1">
        <v>400</v>
      </c>
      <c r="C6" s="1">
        <v>30</v>
      </c>
      <c r="E6" s="1">
        <f t="shared" si="0"/>
        <v>12000</v>
      </c>
      <c r="G6" s="1">
        <f t="shared" ref="G6:G16" si="2">200*C6</f>
        <v>6000</v>
      </c>
      <c r="I6" s="1">
        <f t="shared" si="1"/>
        <v>4500</v>
      </c>
    </row>
    <row r="7" spans="1:11" x14ac:dyDescent="0.25">
      <c r="A7" s="1" t="s">
        <v>41</v>
      </c>
      <c r="B7" s="1">
        <v>400</v>
      </c>
      <c r="C7" s="1">
        <v>20</v>
      </c>
      <c r="E7" s="1">
        <f t="shared" si="0"/>
        <v>8000</v>
      </c>
      <c r="G7" s="1">
        <f t="shared" si="2"/>
        <v>4000</v>
      </c>
      <c r="I7" s="1">
        <f t="shared" si="1"/>
        <v>3000</v>
      </c>
    </row>
    <row r="8" spans="1:11" x14ac:dyDescent="0.25">
      <c r="A8" s="1" t="s">
        <v>40</v>
      </c>
      <c r="B8" s="1">
        <v>400</v>
      </c>
      <c r="C8" s="1">
        <v>15</v>
      </c>
      <c r="E8" s="1">
        <f t="shared" si="0"/>
        <v>6000</v>
      </c>
      <c r="G8" s="1">
        <f t="shared" si="2"/>
        <v>3000</v>
      </c>
      <c r="I8" s="1">
        <f t="shared" si="1"/>
        <v>2250</v>
      </c>
    </row>
    <row r="9" spans="1:11" x14ac:dyDescent="0.25">
      <c r="A9" s="1" t="s">
        <v>51</v>
      </c>
      <c r="B9" s="1">
        <v>350</v>
      </c>
      <c r="C9" s="1">
        <v>17</v>
      </c>
      <c r="E9" s="1">
        <f t="shared" si="0"/>
        <v>5950</v>
      </c>
      <c r="I9" s="1">
        <f t="shared" si="1"/>
        <v>2550</v>
      </c>
    </row>
    <row r="10" spans="1:11" x14ac:dyDescent="0.25">
      <c r="A10" s="1" t="s">
        <v>52</v>
      </c>
      <c r="B10" s="1">
        <v>350</v>
      </c>
      <c r="C10" s="1">
        <v>17</v>
      </c>
      <c r="E10" s="1">
        <f t="shared" si="0"/>
        <v>5950</v>
      </c>
      <c r="I10" s="1">
        <f t="shared" si="1"/>
        <v>2550</v>
      </c>
    </row>
    <row r="11" spans="1:11" x14ac:dyDescent="0.25">
      <c r="A11" s="1" t="s">
        <v>51</v>
      </c>
      <c r="B11" s="1">
        <v>350</v>
      </c>
      <c r="E11" s="1">
        <f t="shared" si="0"/>
        <v>0</v>
      </c>
      <c r="I11" s="1">
        <f t="shared" si="1"/>
        <v>0</v>
      </c>
    </row>
    <row r="12" spans="1:11" x14ac:dyDescent="0.25">
      <c r="A12" s="1" t="s">
        <v>51</v>
      </c>
      <c r="B12" s="1">
        <v>350</v>
      </c>
      <c r="E12" s="1">
        <f t="shared" si="0"/>
        <v>0</v>
      </c>
      <c r="I12" s="1">
        <f t="shared" si="1"/>
        <v>0</v>
      </c>
    </row>
    <row r="13" spans="1:11" x14ac:dyDescent="0.25">
      <c r="A13" s="1" t="s">
        <v>53</v>
      </c>
      <c r="B13" s="1">
        <v>350</v>
      </c>
      <c r="E13" s="1">
        <f t="shared" si="0"/>
        <v>0</v>
      </c>
      <c r="I13" s="1">
        <f t="shared" si="1"/>
        <v>0</v>
      </c>
    </row>
    <row r="14" spans="1:11" x14ac:dyDescent="0.25">
      <c r="A14" s="1" t="s">
        <v>73</v>
      </c>
      <c r="B14" s="1">
        <v>350</v>
      </c>
      <c r="C14" s="1">
        <v>17</v>
      </c>
      <c r="E14" s="1">
        <f t="shared" si="0"/>
        <v>5950</v>
      </c>
      <c r="G14" s="1">
        <f t="shared" si="2"/>
        <v>3400</v>
      </c>
      <c r="I14" s="1">
        <f t="shared" si="1"/>
        <v>2550</v>
      </c>
    </row>
    <row r="15" spans="1:11" x14ac:dyDescent="0.25">
      <c r="A15" s="1" t="s">
        <v>73</v>
      </c>
      <c r="B15" s="1">
        <v>350</v>
      </c>
      <c r="C15" s="1">
        <v>17</v>
      </c>
      <c r="E15" s="1">
        <f t="shared" si="0"/>
        <v>5950</v>
      </c>
      <c r="G15" s="1">
        <f t="shared" si="2"/>
        <v>3400</v>
      </c>
      <c r="I15" s="1">
        <f t="shared" si="1"/>
        <v>2550</v>
      </c>
    </row>
    <row r="16" spans="1:11" x14ac:dyDescent="0.25">
      <c r="A16" s="1" t="s">
        <v>39</v>
      </c>
      <c r="B16" s="1">
        <v>350</v>
      </c>
      <c r="C16" s="1">
        <v>5</v>
      </c>
      <c r="E16" s="1">
        <f t="shared" si="0"/>
        <v>1750</v>
      </c>
      <c r="G16" s="1">
        <f t="shared" si="2"/>
        <v>1000</v>
      </c>
      <c r="I16" s="1">
        <f t="shared" si="1"/>
        <v>750</v>
      </c>
    </row>
    <row r="17" spans="1:12" x14ac:dyDescent="0.25">
      <c r="A17" s="1" t="s">
        <v>38</v>
      </c>
      <c r="B17" s="1">
        <v>350</v>
      </c>
      <c r="C17" s="1">
        <v>0</v>
      </c>
      <c r="E17" s="1">
        <f t="shared" si="0"/>
        <v>0</v>
      </c>
      <c r="G17" s="1">
        <f>150*C17</f>
        <v>0</v>
      </c>
      <c r="I17" s="1">
        <f t="shared" si="1"/>
        <v>0</v>
      </c>
    </row>
    <row r="18" spans="1:12" x14ac:dyDescent="0.25">
      <c r="A18" s="1" t="s">
        <v>54</v>
      </c>
      <c r="B18" s="1">
        <v>250</v>
      </c>
      <c r="C18" s="1">
        <v>62</v>
      </c>
      <c r="E18" s="1">
        <f t="shared" si="0"/>
        <v>15500</v>
      </c>
      <c r="G18" s="1">
        <f>220*C18</f>
        <v>13640</v>
      </c>
      <c r="I18" s="1">
        <f t="shared" si="1"/>
        <v>9300</v>
      </c>
    </row>
    <row r="19" spans="1:12" x14ac:dyDescent="0.25">
      <c r="A19" s="1" t="s">
        <v>47</v>
      </c>
      <c r="B19" s="1">
        <v>175</v>
      </c>
      <c r="C19" s="1">
        <v>5</v>
      </c>
      <c r="E19" s="1">
        <f t="shared" si="0"/>
        <v>875</v>
      </c>
      <c r="I19" s="1">
        <f t="shared" si="1"/>
        <v>750</v>
      </c>
    </row>
    <row r="20" spans="1:12" x14ac:dyDescent="0.25">
      <c r="A20" s="1" t="s">
        <v>46</v>
      </c>
      <c r="C20" s="1">
        <v>60</v>
      </c>
      <c r="I20" s="1">
        <f t="shared" si="1"/>
        <v>9000</v>
      </c>
    </row>
    <row r="22" spans="1:12" x14ac:dyDescent="0.25">
      <c r="C22" s="1">
        <f>SUM(C3:C21)</f>
        <v>340</v>
      </c>
      <c r="E22" s="1">
        <f>SUM(E3:E21)</f>
        <v>102925</v>
      </c>
      <c r="G22" s="1">
        <f>SUM(G3:G21)</f>
        <v>51640</v>
      </c>
      <c r="I22" s="1">
        <f>SUM(I3:I21)</f>
        <v>51000</v>
      </c>
      <c r="K22" s="1">
        <f>E22+G22+I22</f>
        <v>205565</v>
      </c>
      <c r="L22" s="1" t="s">
        <v>81</v>
      </c>
    </row>
    <row r="25" spans="1:12" x14ac:dyDescent="0.25">
      <c r="A25" s="1" t="s">
        <v>78</v>
      </c>
    </row>
    <row r="26" spans="1:12" x14ac:dyDescent="0.25">
      <c r="A26" s="1" t="s">
        <v>45</v>
      </c>
      <c r="B26" s="7">
        <v>750</v>
      </c>
      <c r="C26" s="1">
        <v>20</v>
      </c>
      <c r="E26" s="1">
        <f t="shared" ref="E26:E42" si="3">B26*C26</f>
        <v>15000</v>
      </c>
    </row>
    <row r="27" spans="1:12" x14ac:dyDescent="0.25">
      <c r="A27" s="1" t="s">
        <v>44</v>
      </c>
      <c r="B27" s="7">
        <v>700</v>
      </c>
      <c r="C27" s="1">
        <v>20</v>
      </c>
      <c r="E27" s="1">
        <f t="shared" si="3"/>
        <v>14000</v>
      </c>
    </row>
    <row r="28" spans="1:12" x14ac:dyDescent="0.25">
      <c r="A28" s="1" t="s">
        <v>43</v>
      </c>
      <c r="B28" s="7">
        <v>550</v>
      </c>
      <c r="C28" s="1">
        <v>35</v>
      </c>
      <c r="E28" s="1">
        <f t="shared" si="3"/>
        <v>19250</v>
      </c>
    </row>
    <row r="29" spans="1:12" x14ac:dyDescent="0.25">
      <c r="A29" s="1" t="s">
        <v>42</v>
      </c>
      <c r="B29" s="7">
        <v>550</v>
      </c>
      <c r="C29" s="1">
        <v>30</v>
      </c>
      <c r="E29" s="1">
        <f t="shared" si="3"/>
        <v>16500</v>
      </c>
    </row>
    <row r="30" spans="1:12" x14ac:dyDescent="0.25">
      <c r="A30" s="1" t="s">
        <v>41</v>
      </c>
      <c r="B30" s="7">
        <v>550</v>
      </c>
      <c r="C30" s="1">
        <v>20</v>
      </c>
      <c r="E30" s="1">
        <f t="shared" si="3"/>
        <v>11000</v>
      </c>
    </row>
    <row r="31" spans="1:12" x14ac:dyDescent="0.25">
      <c r="A31" s="1" t="s">
        <v>40</v>
      </c>
      <c r="B31" s="7">
        <v>550</v>
      </c>
      <c r="C31" s="1">
        <v>15</v>
      </c>
      <c r="E31" s="1">
        <f t="shared" si="3"/>
        <v>8250</v>
      </c>
      <c r="G31" s="1">
        <f>20*210</f>
        <v>4200</v>
      </c>
      <c r="I31" s="1">
        <f>40*150</f>
        <v>6000</v>
      </c>
      <c r="K31" s="1" t="s">
        <v>70</v>
      </c>
    </row>
    <row r="32" spans="1:12" x14ac:dyDescent="0.25">
      <c r="A32" s="1" t="s">
        <v>51</v>
      </c>
      <c r="B32" s="7">
        <v>500</v>
      </c>
      <c r="C32" s="1">
        <v>17</v>
      </c>
      <c r="E32" s="1">
        <f t="shared" si="3"/>
        <v>8500</v>
      </c>
    </row>
    <row r="33" spans="1:12" x14ac:dyDescent="0.25">
      <c r="A33" s="1" t="s">
        <v>52</v>
      </c>
      <c r="B33" s="7">
        <v>500</v>
      </c>
      <c r="C33" s="1">
        <v>17</v>
      </c>
      <c r="E33" s="1">
        <f t="shared" si="3"/>
        <v>8500</v>
      </c>
    </row>
    <row r="34" spans="1:12" x14ac:dyDescent="0.25">
      <c r="A34" s="1" t="s">
        <v>51</v>
      </c>
      <c r="B34" s="7">
        <v>500</v>
      </c>
      <c r="E34" s="1">
        <f t="shared" si="3"/>
        <v>0</v>
      </c>
    </row>
    <row r="35" spans="1:12" x14ac:dyDescent="0.25">
      <c r="A35" s="1" t="s">
        <v>51</v>
      </c>
      <c r="B35" s="7">
        <v>500</v>
      </c>
      <c r="E35" s="1">
        <f t="shared" si="3"/>
        <v>0</v>
      </c>
    </row>
    <row r="36" spans="1:12" x14ac:dyDescent="0.25">
      <c r="A36" s="1" t="s">
        <v>53</v>
      </c>
      <c r="B36" s="7">
        <v>500</v>
      </c>
      <c r="E36" s="1">
        <f t="shared" si="3"/>
        <v>0</v>
      </c>
    </row>
    <row r="37" spans="1:12" x14ac:dyDescent="0.25">
      <c r="A37" s="1" t="s">
        <v>73</v>
      </c>
      <c r="B37" s="7">
        <v>500</v>
      </c>
      <c r="C37" s="1">
        <v>17</v>
      </c>
      <c r="E37" s="1">
        <f t="shared" si="3"/>
        <v>8500</v>
      </c>
    </row>
    <row r="38" spans="1:12" x14ac:dyDescent="0.25">
      <c r="A38" s="1" t="s">
        <v>73</v>
      </c>
      <c r="B38" s="7">
        <v>500</v>
      </c>
      <c r="C38" s="1">
        <v>17</v>
      </c>
      <c r="E38" s="1">
        <f t="shared" si="3"/>
        <v>8500</v>
      </c>
    </row>
    <row r="39" spans="1:12" x14ac:dyDescent="0.25">
      <c r="A39" s="1" t="s">
        <v>39</v>
      </c>
      <c r="B39" s="7">
        <v>500</v>
      </c>
      <c r="C39" s="1">
        <v>5</v>
      </c>
      <c r="E39" s="1">
        <f t="shared" si="3"/>
        <v>2500</v>
      </c>
    </row>
    <row r="40" spans="1:12" x14ac:dyDescent="0.25">
      <c r="A40" s="1" t="s">
        <v>38</v>
      </c>
      <c r="B40" s="7">
        <v>500</v>
      </c>
      <c r="C40" s="1">
        <v>0</v>
      </c>
      <c r="E40" s="1">
        <f t="shared" si="3"/>
        <v>0</v>
      </c>
    </row>
    <row r="41" spans="1:12" x14ac:dyDescent="0.25">
      <c r="A41" s="1" t="s">
        <v>37</v>
      </c>
      <c r="B41" s="1">
        <v>300</v>
      </c>
      <c r="C41" s="1">
        <v>62</v>
      </c>
      <c r="E41" s="1">
        <f t="shared" si="3"/>
        <v>18600</v>
      </c>
    </row>
    <row r="42" spans="1:12" x14ac:dyDescent="0.25">
      <c r="A42" s="6" t="s">
        <v>37</v>
      </c>
      <c r="B42" s="1">
        <v>250</v>
      </c>
      <c r="C42" s="1">
        <v>5</v>
      </c>
      <c r="E42" s="1">
        <f t="shared" si="3"/>
        <v>1250</v>
      </c>
    </row>
    <row r="43" spans="1:12" hidden="1" x14ac:dyDescent="0.25">
      <c r="A43" s="6"/>
    </row>
    <row r="44" spans="1:12" x14ac:dyDescent="0.25">
      <c r="C44" s="1">
        <f>SUM(C26:C42)</f>
        <v>280</v>
      </c>
      <c r="E44" s="1">
        <f>SUM(E26:E42)</f>
        <v>140350</v>
      </c>
      <c r="G44" s="1">
        <f>SUM(G26:G42)</f>
        <v>4200</v>
      </c>
      <c r="I44" s="1">
        <f>SUM(I26:I42)</f>
        <v>6000</v>
      </c>
      <c r="K44" s="1">
        <f>E44+G44+I44</f>
        <v>150550</v>
      </c>
      <c r="L44" s="1" t="s">
        <v>80</v>
      </c>
    </row>
    <row r="46" spans="1:12" x14ac:dyDescent="0.25">
      <c r="E46" s="1">
        <f>E22+E44</f>
        <v>243275</v>
      </c>
      <c r="G46" s="1">
        <f>G22+G44</f>
        <v>55840</v>
      </c>
      <c r="I46" s="1">
        <f>I22+I44</f>
        <v>57000</v>
      </c>
      <c r="J46" s="1">
        <v>0</v>
      </c>
      <c r="K46" s="1">
        <f>K22+K44</f>
        <v>356115</v>
      </c>
      <c r="L46" s="1" t="s">
        <v>79</v>
      </c>
    </row>
  </sheetData>
  <pageMargins left="0.31496062992125984" right="0.31496062992125984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111D6-7B13-4397-B4DB-7E996A6A8966}">
  <dimension ref="A1:H83"/>
  <sheetViews>
    <sheetView tabSelected="1" workbookViewId="0">
      <selection activeCell="D1" sqref="D1"/>
    </sheetView>
  </sheetViews>
  <sheetFormatPr defaultColWidth="9.1796875" defaultRowHeight="13" x14ac:dyDescent="0.3"/>
  <cols>
    <col min="1" max="1" width="32.453125" style="2" customWidth="1"/>
    <col min="2" max="2" width="16.453125" style="2" customWidth="1"/>
    <col min="3" max="3" width="15.7265625" style="2" customWidth="1"/>
    <col min="4" max="4" width="25.26953125" style="5" customWidth="1"/>
    <col min="5" max="5" width="22.26953125" style="3" customWidth="1"/>
    <col min="6" max="6" width="8.54296875" style="2" customWidth="1"/>
    <col min="7" max="7" width="18.1796875" style="2" customWidth="1"/>
    <col min="8" max="8" width="23.1796875" style="2" customWidth="1"/>
    <col min="9" max="16384" width="9.1796875" style="2"/>
  </cols>
  <sheetData>
    <row r="1" spans="1:5" ht="14.5" x14ac:dyDescent="0.35">
      <c r="A1" t="s">
        <v>82</v>
      </c>
      <c r="B1"/>
      <c r="C1"/>
      <c r="D1" s="4"/>
    </row>
    <row r="2" spans="1:5" ht="14.5" x14ac:dyDescent="0.35">
      <c r="A2" t="s">
        <v>0</v>
      </c>
      <c r="B2"/>
      <c r="C2"/>
      <c r="D2" s="4"/>
    </row>
    <row r="3" spans="1:5" ht="14.5" x14ac:dyDescent="0.35">
      <c r="A3" t="s">
        <v>56</v>
      </c>
      <c r="B3"/>
      <c r="C3"/>
      <c r="D3" s="4"/>
    </row>
    <row r="4" spans="1:5" ht="14.5" x14ac:dyDescent="0.35">
      <c r="A4"/>
      <c r="B4"/>
      <c r="C4"/>
      <c r="D4" s="4"/>
    </row>
    <row r="5" spans="1:5" ht="14.5" x14ac:dyDescent="0.35">
      <c r="A5" t="s">
        <v>83</v>
      </c>
      <c r="B5"/>
      <c r="C5"/>
      <c r="D5" s="4"/>
    </row>
    <row r="6" spans="1:5" ht="14.5" x14ac:dyDescent="0.35">
      <c r="A6" t="s">
        <v>84</v>
      </c>
      <c r="B6"/>
      <c r="C6"/>
      <c r="D6" s="4"/>
    </row>
    <row r="7" spans="1:5" ht="14.5" x14ac:dyDescent="0.35">
      <c r="A7"/>
      <c r="B7"/>
      <c r="C7"/>
      <c r="D7" s="4" t="s">
        <v>87</v>
      </c>
      <c r="E7" s="3" t="s">
        <v>75</v>
      </c>
    </row>
    <row r="8" spans="1:5" ht="14.5" x14ac:dyDescent="0.35">
      <c r="A8"/>
      <c r="B8" t="s">
        <v>89</v>
      </c>
      <c r="C8" t="s">
        <v>86</v>
      </c>
      <c r="D8" s="4" t="s">
        <v>88</v>
      </c>
      <c r="E8" s="3" t="s">
        <v>76</v>
      </c>
    </row>
    <row r="9" spans="1:5" ht="14.5" x14ac:dyDescent="0.35">
      <c r="A9"/>
      <c r="B9"/>
      <c r="C9"/>
      <c r="D9" s="4"/>
    </row>
    <row r="10" spans="1:5" ht="14.5" x14ac:dyDescent="0.35">
      <c r="A10" t="s">
        <v>57</v>
      </c>
      <c r="B10"/>
      <c r="C10"/>
      <c r="D10" s="4"/>
    </row>
    <row r="11" spans="1:5" ht="14.5" x14ac:dyDescent="0.35">
      <c r="A11" t="s">
        <v>1</v>
      </c>
      <c r="B11"/>
      <c r="C11"/>
      <c r="D11" s="4"/>
    </row>
    <row r="12" spans="1:5" ht="14.5" x14ac:dyDescent="0.35">
      <c r="A12" t="s">
        <v>2</v>
      </c>
      <c r="B12">
        <v>244150</v>
      </c>
      <c r="C12">
        <v>159394</v>
      </c>
      <c r="D12" s="4">
        <v>177250</v>
      </c>
      <c r="E12" s="3">
        <v>214150</v>
      </c>
    </row>
    <row r="13" spans="1:5" ht="14.5" x14ac:dyDescent="0.35">
      <c r="A13" t="s">
        <v>3</v>
      </c>
      <c r="B13">
        <v>0</v>
      </c>
      <c r="C13">
        <v>70712</v>
      </c>
      <c r="D13" s="4">
        <v>66025</v>
      </c>
    </row>
    <row r="14" spans="1:5" ht="14.5" x14ac:dyDescent="0.35">
      <c r="A14" t="s">
        <v>4</v>
      </c>
      <c r="B14">
        <v>61615</v>
      </c>
      <c r="C14">
        <v>56470</v>
      </c>
      <c r="D14" s="4">
        <v>55840</v>
      </c>
      <c r="E14" s="3">
        <v>51865</v>
      </c>
    </row>
    <row r="15" spans="1:5" ht="14.5" x14ac:dyDescent="0.35">
      <c r="A15" t="s">
        <v>5</v>
      </c>
      <c r="B15">
        <v>74550</v>
      </c>
      <c r="C15">
        <v>62250</v>
      </c>
      <c r="D15" s="4">
        <v>57000</v>
      </c>
      <c r="E15" s="3">
        <v>63000</v>
      </c>
    </row>
    <row r="16" spans="1:5" ht="14.5" x14ac:dyDescent="0.35">
      <c r="A16" t="s">
        <v>6</v>
      </c>
      <c r="B16">
        <v>48268</v>
      </c>
      <c r="C16">
        <v>72150</v>
      </c>
      <c r="D16" s="4">
        <v>50000</v>
      </c>
      <c r="E16" s="3">
        <v>48000</v>
      </c>
    </row>
    <row r="17" spans="1:5" ht="14.5" x14ac:dyDescent="0.35">
      <c r="A17" t="s">
        <v>7</v>
      </c>
      <c r="B17">
        <v>59718</v>
      </c>
      <c r="C17">
        <v>81770</v>
      </c>
      <c r="D17" s="4">
        <v>55000</v>
      </c>
      <c r="E17" s="3">
        <v>60000</v>
      </c>
    </row>
    <row r="18" spans="1:5" ht="14.5" x14ac:dyDescent="0.35">
      <c r="A18" t="s">
        <v>8</v>
      </c>
      <c r="B18">
        <v>14134</v>
      </c>
      <c r="C18">
        <v>33491</v>
      </c>
      <c r="D18" s="4">
        <v>15000</v>
      </c>
      <c r="E18" s="3">
        <v>14000</v>
      </c>
    </row>
    <row r="19" spans="1:5" ht="14.5" x14ac:dyDescent="0.35">
      <c r="A19"/>
      <c r="B19">
        <v>502435</v>
      </c>
      <c r="C19">
        <v>536237</v>
      </c>
      <c r="D19" s="4">
        <f>SUM(D12:D18)</f>
        <v>476115</v>
      </c>
      <c r="E19" s="3">
        <f>SUM(E12:E18)</f>
        <v>451015</v>
      </c>
    </row>
    <row r="20" spans="1:5" ht="14.5" x14ac:dyDescent="0.35">
      <c r="A20"/>
      <c r="B20"/>
      <c r="C20"/>
      <c r="D20" s="4"/>
    </row>
    <row r="21" spans="1:5" ht="14.5" x14ac:dyDescent="0.35">
      <c r="A21" t="s">
        <v>9</v>
      </c>
      <c r="B21"/>
      <c r="C21"/>
      <c r="D21" s="4"/>
    </row>
    <row r="22" spans="1:5" ht="14.5" x14ac:dyDescent="0.35">
      <c r="A22" t="s">
        <v>10</v>
      </c>
      <c r="B22">
        <v>57447.5</v>
      </c>
      <c r="C22">
        <v>44560.1</v>
      </c>
      <c r="D22" s="4">
        <v>40000</v>
      </c>
      <c r="E22" s="3">
        <v>56000</v>
      </c>
    </row>
    <row r="23" spans="1:5" ht="14.5" x14ac:dyDescent="0.35">
      <c r="A23" t="s">
        <v>11</v>
      </c>
      <c r="B23">
        <v>64210</v>
      </c>
      <c r="C23">
        <v>59910</v>
      </c>
      <c r="D23" s="4">
        <v>55000</v>
      </c>
      <c r="E23" s="3">
        <v>63000</v>
      </c>
    </row>
    <row r="24" spans="1:5" ht="14.5" x14ac:dyDescent="0.35">
      <c r="A24" t="s">
        <v>58</v>
      </c>
      <c r="B24"/>
      <c r="C24"/>
      <c r="D24" s="4"/>
    </row>
    <row r="25" spans="1:5" ht="14.5" x14ac:dyDescent="0.35">
      <c r="A25" t="s">
        <v>12</v>
      </c>
      <c r="B25">
        <v>22500</v>
      </c>
      <c r="C25">
        <v>33000</v>
      </c>
      <c r="D25" s="4">
        <v>30000</v>
      </c>
      <c r="E25" s="3">
        <v>37000</v>
      </c>
    </row>
    <row r="26" spans="1:5" ht="14.5" x14ac:dyDescent="0.35">
      <c r="A26"/>
      <c r="B26">
        <v>144157.5</v>
      </c>
      <c r="C26">
        <v>137470.1</v>
      </c>
      <c r="D26" s="4">
        <f>SUM(D22:D25)</f>
        <v>125000</v>
      </c>
      <c r="E26" s="3">
        <f>SUM(E22:E25)</f>
        <v>156000</v>
      </c>
    </row>
    <row r="27" spans="1:5" ht="14.5" x14ac:dyDescent="0.35">
      <c r="A27"/>
      <c r="B27"/>
      <c r="C27"/>
      <c r="D27" s="4"/>
    </row>
    <row r="28" spans="1:5" ht="14.5" x14ac:dyDescent="0.35">
      <c r="A28" t="s">
        <v>59</v>
      </c>
      <c r="B28">
        <v>646592.5</v>
      </c>
      <c r="C28">
        <v>673707.1</v>
      </c>
      <c r="D28" s="4">
        <f>D19+D26</f>
        <v>601115</v>
      </c>
      <c r="E28" s="3">
        <f>E19+E26</f>
        <v>607015</v>
      </c>
    </row>
    <row r="29" spans="1:5" ht="14.5" x14ac:dyDescent="0.35">
      <c r="A29"/>
      <c r="B29"/>
      <c r="C29"/>
      <c r="D29" s="4"/>
    </row>
    <row r="30" spans="1:5" ht="14.5" x14ac:dyDescent="0.35">
      <c r="A30" t="s">
        <v>60</v>
      </c>
      <c r="B30"/>
      <c r="C30"/>
      <c r="D30" s="4"/>
    </row>
    <row r="31" spans="1:5" ht="14.5" x14ac:dyDescent="0.35">
      <c r="A31" t="s">
        <v>61</v>
      </c>
      <c r="B31"/>
      <c r="C31"/>
      <c r="D31" s="4"/>
    </row>
    <row r="32" spans="1:5" ht="14.5" x14ac:dyDescent="0.35">
      <c r="A32" t="s">
        <v>13</v>
      </c>
      <c r="B32">
        <v>-63585.01</v>
      </c>
      <c r="C32">
        <v>-92672.66</v>
      </c>
      <c r="D32" s="4">
        <v>-75000</v>
      </c>
      <c r="E32" s="3">
        <v>-65000</v>
      </c>
    </row>
    <row r="33" spans="1:7" ht="14.5" x14ac:dyDescent="0.35">
      <c r="A33" t="s">
        <v>14</v>
      </c>
      <c r="B33">
        <v>-61530</v>
      </c>
      <c r="C33">
        <v>-60130</v>
      </c>
      <c r="D33" s="4">
        <v>-58000</v>
      </c>
      <c r="E33" s="3">
        <v>-63000</v>
      </c>
      <c r="G33" s="2" t="s">
        <v>91</v>
      </c>
    </row>
    <row r="34" spans="1:7" ht="14.5" x14ac:dyDescent="0.35">
      <c r="A34" t="s">
        <v>15</v>
      </c>
      <c r="B34">
        <v>-6242.99</v>
      </c>
      <c r="C34">
        <v>-13907.05</v>
      </c>
      <c r="D34" s="4">
        <v>-13000</v>
      </c>
      <c r="E34" s="3">
        <v>-13000</v>
      </c>
      <c r="G34" s="2" t="s">
        <v>74</v>
      </c>
    </row>
    <row r="35" spans="1:7" ht="14.5" x14ac:dyDescent="0.35">
      <c r="A35" t="s">
        <v>16</v>
      </c>
      <c r="B35">
        <v>-10200</v>
      </c>
      <c r="C35">
        <v>-8400</v>
      </c>
      <c r="D35" s="4">
        <v>-8500</v>
      </c>
      <c r="E35" s="3">
        <v>-15000</v>
      </c>
      <c r="G35" s="2" t="s">
        <v>95</v>
      </c>
    </row>
    <row r="36" spans="1:7" ht="14.5" x14ac:dyDescent="0.35">
      <c r="A36" t="s">
        <v>17</v>
      </c>
      <c r="B36">
        <v>-10292.35</v>
      </c>
      <c r="C36">
        <v>-15034.76</v>
      </c>
      <c r="D36" s="4">
        <v>-8000</v>
      </c>
      <c r="E36" s="3">
        <v>-13000</v>
      </c>
      <c r="G36" s="2" t="s">
        <v>90</v>
      </c>
    </row>
    <row r="37" spans="1:7" ht="14.5" x14ac:dyDescent="0.35">
      <c r="A37" t="s">
        <v>18</v>
      </c>
      <c r="B37">
        <v>-12240.2</v>
      </c>
      <c r="C37">
        <v>-25400.799999999999</v>
      </c>
      <c r="D37" s="4">
        <v>-15000</v>
      </c>
      <c r="E37" s="3">
        <v>-15000</v>
      </c>
    </row>
    <row r="38" spans="1:7" ht="14.5" x14ac:dyDescent="0.35">
      <c r="A38" t="s">
        <v>19</v>
      </c>
      <c r="B38">
        <v>-128276</v>
      </c>
      <c r="C38">
        <v>-37296</v>
      </c>
      <c r="D38" s="4">
        <v>-100000</v>
      </c>
      <c r="E38" s="3">
        <v>-50000</v>
      </c>
      <c r="G38" s="2" t="s">
        <v>96</v>
      </c>
    </row>
    <row r="39" spans="1:7" ht="14.5" x14ac:dyDescent="0.35">
      <c r="A39" t="s">
        <v>20</v>
      </c>
      <c r="B39">
        <v>-53006.25</v>
      </c>
      <c r="C39">
        <v>-73289.5</v>
      </c>
      <c r="D39" s="4">
        <v>-50000</v>
      </c>
      <c r="E39" s="3">
        <v>-100000</v>
      </c>
      <c r="G39" s="2" t="s">
        <v>92</v>
      </c>
    </row>
    <row r="40" spans="1:7" ht="14.5" x14ac:dyDescent="0.35">
      <c r="A40"/>
      <c r="B40">
        <v>-345372.8</v>
      </c>
      <c r="C40">
        <v>-326130.77</v>
      </c>
      <c r="D40" s="4">
        <f>SUM(D32:D39)</f>
        <v>-327500</v>
      </c>
      <c r="E40" s="3">
        <f>SUM(E32:E39)</f>
        <v>-334000</v>
      </c>
    </row>
    <row r="41" spans="1:7" ht="14.5" x14ac:dyDescent="0.35">
      <c r="A41"/>
      <c r="B41"/>
      <c r="C41"/>
      <c r="D41" s="4"/>
    </row>
    <row r="42" spans="1:7" ht="14.5" x14ac:dyDescent="0.35">
      <c r="A42" t="s">
        <v>28</v>
      </c>
      <c r="B42"/>
      <c r="C42"/>
      <c r="D42" s="4"/>
    </row>
    <row r="43" spans="1:7" ht="14.5" x14ac:dyDescent="0.35">
      <c r="A43" t="s">
        <v>21</v>
      </c>
      <c r="B43">
        <v>-105301.5</v>
      </c>
      <c r="C43">
        <v>-99484.4</v>
      </c>
      <c r="D43" s="4">
        <v>-105000</v>
      </c>
      <c r="E43" s="3">
        <v>-110000</v>
      </c>
    </row>
    <row r="44" spans="1:7" ht="14.5" x14ac:dyDescent="0.35">
      <c r="A44" t="s">
        <v>22</v>
      </c>
      <c r="B44">
        <v>-1742</v>
      </c>
      <c r="C44">
        <v>0</v>
      </c>
      <c r="D44" s="4"/>
      <c r="E44" s="3">
        <v>-5500</v>
      </c>
    </row>
    <row r="45" spans="1:7" ht="14.5" x14ac:dyDescent="0.35">
      <c r="A45" t="s">
        <v>23</v>
      </c>
      <c r="B45">
        <v>-4889</v>
      </c>
      <c r="C45">
        <v>-9384</v>
      </c>
      <c r="D45" s="4">
        <v>-10000</v>
      </c>
      <c r="E45" s="3">
        <v>-6000</v>
      </c>
    </row>
    <row r="46" spans="1:7" ht="14.5" x14ac:dyDescent="0.35">
      <c r="A46" t="s">
        <v>24</v>
      </c>
      <c r="B46">
        <v>-139.6</v>
      </c>
      <c r="C46">
        <v>-1925</v>
      </c>
      <c r="D46" s="4">
        <v>-3000</v>
      </c>
      <c r="E46" s="3">
        <v>-3000</v>
      </c>
    </row>
    <row r="47" spans="1:7" ht="14.5" x14ac:dyDescent="0.35">
      <c r="A47" t="s">
        <v>85</v>
      </c>
      <c r="B47">
        <v>-16602.23</v>
      </c>
      <c r="C47">
        <v>-18168.64</v>
      </c>
      <c r="D47" s="4">
        <v>-28000</v>
      </c>
      <c r="E47" s="3">
        <v>-20000</v>
      </c>
      <c r="G47" s="2" t="s">
        <v>98</v>
      </c>
    </row>
    <row r="48" spans="1:7" ht="14.5" x14ac:dyDescent="0.35">
      <c r="A48" t="s">
        <v>25</v>
      </c>
      <c r="B48">
        <v>-7119</v>
      </c>
      <c r="C48">
        <v>-10965</v>
      </c>
      <c r="D48" s="4">
        <v>-11000</v>
      </c>
      <c r="E48" s="3">
        <v>-8000</v>
      </c>
    </row>
    <row r="49" spans="1:7" ht="14.5" x14ac:dyDescent="0.35">
      <c r="A49" t="s">
        <v>26</v>
      </c>
      <c r="B49">
        <v>-9811</v>
      </c>
      <c r="C49">
        <v>-19507</v>
      </c>
      <c r="D49" s="4">
        <v>-17000</v>
      </c>
      <c r="E49" s="3">
        <v>-10000</v>
      </c>
      <c r="G49" s="2" t="s">
        <v>94</v>
      </c>
    </row>
    <row r="50" spans="1:7" ht="14.5" x14ac:dyDescent="0.35">
      <c r="A50" t="s">
        <v>27</v>
      </c>
      <c r="B50">
        <v>-3504.98</v>
      </c>
      <c r="C50">
        <v>-4157.21</v>
      </c>
      <c r="D50" s="4">
        <v>-3000</v>
      </c>
      <c r="E50" s="3">
        <v>-5000</v>
      </c>
      <c r="G50" s="2" t="s">
        <v>93</v>
      </c>
    </row>
    <row r="51" spans="1:7" ht="14.5" x14ac:dyDescent="0.35">
      <c r="A51" t="s">
        <v>29</v>
      </c>
      <c r="B51">
        <v>-16834</v>
      </c>
      <c r="C51">
        <v>-17818</v>
      </c>
      <c r="D51" s="4">
        <v>-17000</v>
      </c>
      <c r="E51" s="3">
        <v>-17000</v>
      </c>
    </row>
    <row r="52" spans="1:7" ht="14.5" x14ac:dyDescent="0.35">
      <c r="A52" t="s">
        <v>30</v>
      </c>
      <c r="B52">
        <v>0</v>
      </c>
      <c r="C52">
        <v>-45</v>
      </c>
      <c r="D52" s="4">
        <v>-10000</v>
      </c>
      <c r="G52" s="2" t="s">
        <v>97</v>
      </c>
    </row>
    <row r="53" spans="1:7" ht="14.5" x14ac:dyDescent="0.35">
      <c r="A53"/>
      <c r="B53">
        <v>-165943.31</v>
      </c>
      <c r="C53">
        <v>-181454.25</v>
      </c>
      <c r="D53" s="4">
        <f>SUM(D43:D52)</f>
        <v>-204000</v>
      </c>
      <c r="E53" s="3">
        <f>SUM(E43:E52)</f>
        <v>-184500</v>
      </c>
    </row>
    <row r="54" spans="1:7" ht="14.5" x14ac:dyDescent="0.35">
      <c r="A54"/>
      <c r="B54"/>
      <c r="C54"/>
      <c r="D54" s="4"/>
    </row>
    <row r="55" spans="1:7" ht="14.5" x14ac:dyDescent="0.35">
      <c r="A55" t="s">
        <v>31</v>
      </c>
      <c r="B55"/>
      <c r="C55"/>
      <c r="D55" s="4"/>
    </row>
    <row r="56" spans="1:7" ht="14.5" x14ac:dyDescent="0.35">
      <c r="A56" t="s">
        <v>32</v>
      </c>
      <c r="B56">
        <v>-4125</v>
      </c>
      <c r="C56">
        <v>-1500</v>
      </c>
      <c r="D56" s="4">
        <v>-3000</v>
      </c>
      <c r="E56" s="3">
        <v>-5000</v>
      </c>
    </row>
    <row r="57" spans="1:7" ht="14.5" x14ac:dyDescent="0.35">
      <c r="A57" t="s">
        <v>33</v>
      </c>
      <c r="B57">
        <v>-71614.789999999994</v>
      </c>
      <c r="C57">
        <v>-79351</v>
      </c>
      <c r="D57" s="4">
        <v>-60000</v>
      </c>
      <c r="E57" s="3">
        <v>-80000</v>
      </c>
    </row>
    <row r="58" spans="1:7" ht="14.5" x14ac:dyDescent="0.35">
      <c r="A58"/>
      <c r="B58">
        <v>-75739.789999999994</v>
      </c>
      <c r="C58">
        <v>-80851</v>
      </c>
      <c r="D58" s="4">
        <f>SUM(D56:D57)</f>
        <v>-63000</v>
      </c>
      <c r="E58" s="3">
        <f>SUM(E56:E57)</f>
        <v>-85000</v>
      </c>
    </row>
    <row r="59" spans="1:7" ht="14.5" x14ac:dyDescent="0.35">
      <c r="A59"/>
      <c r="B59"/>
      <c r="C59"/>
      <c r="D59" s="4"/>
    </row>
    <row r="60" spans="1:7" ht="14.5" x14ac:dyDescent="0.35">
      <c r="A60" t="s">
        <v>62</v>
      </c>
      <c r="B60">
        <v>-587055.9</v>
      </c>
      <c r="C60">
        <v>-588436.02</v>
      </c>
      <c r="D60" s="4">
        <f>D40+D53+D58</f>
        <v>-594500</v>
      </c>
      <c r="E60" s="3">
        <f>E40+E53+E58</f>
        <v>-603500</v>
      </c>
    </row>
    <row r="61" spans="1:7" ht="14.5" x14ac:dyDescent="0.35">
      <c r="A61"/>
      <c r="B61"/>
      <c r="C61"/>
      <c r="D61" s="4"/>
    </row>
    <row r="62" spans="1:7" ht="14.5" x14ac:dyDescent="0.35">
      <c r="A62" t="s">
        <v>34</v>
      </c>
      <c r="B62">
        <v>59536.6</v>
      </c>
      <c r="C62">
        <v>85271.08</v>
      </c>
      <c r="D62" s="4">
        <f>D28+D60</f>
        <v>6615</v>
      </c>
      <c r="E62" s="3">
        <f>E28+E60</f>
        <v>3515</v>
      </c>
    </row>
    <row r="63" spans="1:7" ht="14.5" x14ac:dyDescent="0.35">
      <c r="A63"/>
      <c r="B63"/>
      <c r="C63"/>
      <c r="D63" s="4"/>
    </row>
    <row r="64" spans="1:7" ht="14.5" x14ac:dyDescent="0.35">
      <c r="A64" t="s">
        <v>63</v>
      </c>
      <c r="B64"/>
      <c r="C64"/>
      <c r="D64" s="4"/>
    </row>
    <row r="65" spans="1:5" ht="14.5" x14ac:dyDescent="0.35">
      <c r="A65" t="s">
        <v>71</v>
      </c>
      <c r="B65"/>
      <c r="C65"/>
      <c r="D65" s="4"/>
    </row>
    <row r="66" spans="1:5" ht="14.5" x14ac:dyDescent="0.35">
      <c r="A66" t="s">
        <v>72</v>
      </c>
      <c r="B66">
        <v>5370.65</v>
      </c>
      <c r="C66">
        <v>1046.0999999999999</v>
      </c>
      <c r="D66" s="4">
        <v>1000</v>
      </c>
      <c r="E66" s="3">
        <f>E30+E64</f>
        <v>0</v>
      </c>
    </row>
    <row r="67" spans="1:5" ht="14.5" x14ac:dyDescent="0.35">
      <c r="A67"/>
      <c r="B67"/>
      <c r="C67"/>
      <c r="D67" s="4"/>
    </row>
    <row r="68" spans="1:5" ht="14.5" x14ac:dyDescent="0.35">
      <c r="A68" t="s">
        <v>64</v>
      </c>
      <c r="B68"/>
      <c r="C68"/>
      <c r="D68" s="4"/>
    </row>
    <row r="69" spans="1:5" ht="14.5" x14ac:dyDescent="0.35">
      <c r="A69" t="s">
        <v>65</v>
      </c>
      <c r="B69">
        <v>73</v>
      </c>
      <c r="C69">
        <v>0</v>
      </c>
      <c r="D69" s="4"/>
    </row>
    <row r="70" spans="1:5" ht="14.5" x14ac:dyDescent="0.35">
      <c r="A70"/>
      <c r="B70"/>
      <c r="C70"/>
      <c r="D70" s="4"/>
      <c r="E70" s="3">
        <v>0</v>
      </c>
    </row>
    <row r="71" spans="1:5" ht="14.5" x14ac:dyDescent="0.35">
      <c r="A71" t="s">
        <v>35</v>
      </c>
      <c r="B71">
        <v>64980.25</v>
      </c>
      <c r="C71">
        <v>86317.18</v>
      </c>
      <c r="D71" s="4">
        <f>D62+D66</f>
        <v>7615</v>
      </c>
      <c r="E71" s="3">
        <f>E62+E66-E69</f>
        <v>3515</v>
      </c>
    </row>
    <row r="72" spans="1:5" ht="14.5" x14ac:dyDescent="0.35">
      <c r="A72"/>
      <c r="B72"/>
      <c r="C72"/>
      <c r="D72" s="4"/>
    </row>
    <row r="73" spans="1:5" ht="14.5" x14ac:dyDescent="0.35">
      <c r="A73" t="s">
        <v>36</v>
      </c>
      <c r="B73">
        <v>64980.25</v>
      </c>
      <c r="C73">
        <v>86317.18</v>
      </c>
      <c r="D73" s="4"/>
      <c r="E73" s="3">
        <f>E71</f>
        <v>3515</v>
      </c>
    </row>
    <row r="74" spans="1:5" ht="14.5" x14ac:dyDescent="0.35">
      <c r="A74"/>
      <c r="B74"/>
      <c r="C74"/>
      <c r="D74" s="4"/>
    </row>
    <row r="75" spans="1:5" ht="14.5" x14ac:dyDescent="0.35">
      <c r="A75" t="s">
        <v>66</v>
      </c>
      <c r="B75">
        <v>64980.25</v>
      </c>
      <c r="C75">
        <v>86317.18</v>
      </c>
      <c r="D75" s="4"/>
      <c r="E75" s="3">
        <f>E66-E70-E73</f>
        <v>-3515</v>
      </c>
    </row>
    <row r="76" spans="1:5" ht="14.5" x14ac:dyDescent="0.35">
      <c r="A76"/>
      <c r="B76"/>
      <c r="C76"/>
      <c r="D76" s="4"/>
    </row>
    <row r="77" spans="1:5" ht="14.5" x14ac:dyDescent="0.35">
      <c r="A77" t="s">
        <v>67</v>
      </c>
      <c r="B77"/>
      <c r="C77"/>
      <c r="D77" s="4"/>
      <c r="E77" s="3">
        <f>E75</f>
        <v>-3515</v>
      </c>
    </row>
    <row r="78" spans="1:5" ht="14.5" x14ac:dyDescent="0.35">
      <c r="A78" t="s">
        <v>68</v>
      </c>
      <c r="B78">
        <v>64980.25</v>
      </c>
      <c r="C78">
        <v>0</v>
      </c>
      <c r="D78" s="4"/>
    </row>
    <row r="83" spans="8:8" x14ac:dyDescent="0.3">
      <c r="H83" s="3"/>
    </row>
  </sheetData>
  <pageMargins left="0.11811023622047245" right="0" top="0" bottom="0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2023-08-18T09:57:14Z</dcterms:created>
  <dcterms:modified xsi:type="dcterms:W3CDTF">2026-09-20T12:40:02Z</dcterms:modified>
</cp:coreProperties>
</file>